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lek\Desktop\RADA+PREZYDIUM\RADA\Rada 02.03.2022\"/>
    </mc:Choice>
  </mc:AlternateContent>
  <xr:revisionPtr revIDLastSave="0" documentId="8_{7E427186-2C8A-49EB-9E2C-972BC8052500}" xr6:coauthVersionLast="47" xr6:coauthVersionMax="47" xr10:uidLastSave="{00000000-0000-0000-0000-000000000000}"/>
  <bookViews>
    <workbookView xWindow="1536" yWindow="1536" windowWidth="16140" windowHeight="10932" tabRatio="500" xr2:uid="{00000000-000D-0000-FFFF-FFFF00000000}"/>
  </bookViews>
  <sheets>
    <sheet name="Arkusz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0" i="3" l="1"/>
  <c r="D70" i="3" s="1"/>
  <c r="D13" i="3"/>
  <c r="D83" i="3"/>
  <c r="D82" i="3"/>
  <c r="D80" i="3"/>
  <c r="D79" i="3"/>
  <c r="D78" i="3"/>
  <c r="D77" i="3"/>
  <c r="D76" i="3"/>
  <c r="D75" i="3"/>
  <c r="D74" i="3"/>
  <c r="D72" i="3"/>
  <c r="D69" i="3"/>
  <c r="D67" i="3"/>
  <c r="D66" i="3"/>
  <c r="D65" i="3"/>
  <c r="D64" i="3"/>
  <c r="D63" i="3"/>
  <c r="D62" i="3"/>
  <c r="D61" i="3"/>
  <c r="D60" i="3"/>
  <c r="D58" i="3"/>
  <c r="D57" i="3"/>
  <c r="D56" i="3"/>
  <c r="D55" i="3"/>
  <c r="D54" i="3"/>
  <c r="D50" i="3"/>
  <c r="D49" i="3"/>
  <c r="D48" i="3"/>
  <c r="D47" i="3"/>
  <c r="D46" i="3"/>
  <c r="D45" i="3"/>
  <c r="D44" i="3"/>
  <c r="D43" i="3"/>
  <c r="D42" i="3"/>
  <c r="D40" i="3"/>
  <c r="D39" i="3"/>
  <c r="D38" i="3"/>
  <c r="D37" i="3"/>
  <c r="D36" i="3"/>
  <c r="D35" i="3"/>
  <c r="D34" i="3"/>
  <c r="D32" i="3"/>
  <c r="D31" i="3"/>
  <c r="D30" i="3"/>
  <c r="D25" i="3"/>
  <c r="D22" i="3"/>
  <c r="D21" i="3"/>
  <c r="D20" i="3"/>
  <c r="D19" i="3"/>
  <c r="D18" i="3"/>
  <c r="D16" i="3"/>
  <c r="D15" i="3"/>
  <c r="D9" i="3"/>
  <c r="D8" i="3"/>
  <c r="D7" i="3"/>
  <c r="D6" i="3"/>
  <c r="D5" i="3"/>
  <c r="D4" i="3"/>
  <c r="B17" i="3"/>
  <c r="D17" i="3" s="1"/>
  <c r="B59" i="3"/>
  <c r="D59" i="3" s="1"/>
  <c r="B24" i="3"/>
  <c r="D24" i="3" s="1"/>
  <c r="C17" i="3"/>
  <c r="C14" i="3"/>
  <c r="C10" i="3"/>
  <c r="B33" i="3"/>
  <c r="B3" i="3"/>
  <c r="D3" i="3" s="1"/>
  <c r="B68" i="3" l="1"/>
  <c r="D68" i="3" s="1"/>
  <c r="B81" i="3"/>
  <c r="D81" i="3" l="1"/>
  <c r="C81" i="3"/>
  <c r="C73" i="3"/>
  <c r="C70" i="3"/>
  <c r="C68" i="3" s="1"/>
  <c r="C59" i="3"/>
  <c r="C53" i="3"/>
  <c r="C52" i="3" s="1"/>
  <c r="C41" i="3"/>
  <c r="C33" i="3"/>
  <c r="D33" i="3" s="1"/>
  <c r="C29" i="3"/>
  <c r="C24" i="3"/>
  <c r="C3" i="3"/>
  <c r="B73" i="3"/>
  <c r="D73" i="3" s="1"/>
  <c r="B53" i="3"/>
  <c r="D53" i="3" s="1"/>
  <c r="B41" i="3"/>
  <c r="D41" i="3" s="1"/>
  <c r="B29" i="3"/>
  <c r="D29" i="3" s="1"/>
  <c r="B14" i="3"/>
  <c r="D14" i="3" s="1"/>
  <c r="B10" i="3"/>
  <c r="B51" i="3" l="1"/>
  <c r="B52" i="3"/>
  <c r="D52" i="3" s="1"/>
  <c r="B28" i="3"/>
  <c r="B23" i="3"/>
  <c r="D23" i="3" s="1"/>
  <c r="C23" i="3"/>
  <c r="C26" i="3" s="1"/>
  <c r="C28" i="3"/>
  <c r="C51" i="3"/>
  <c r="D28" i="3" l="1"/>
  <c r="D51" i="3"/>
  <c r="B26" i="3"/>
  <c r="D26" i="3" s="1"/>
  <c r="B85" i="3"/>
  <c r="C85" i="3"/>
  <c r="C86" i="3" s="1"/>
  <c r="B86" i="3" l="1"/>
  <c r="D71" i="3" l="1"/>
</calcChain>
</file>

<file path=xl/sharedStrings.xml><?xml version="1.0" encoding="utf-8"?>
<sst xmlns="http://schemas.openxmlformats.org/spreadsheetml/2006/main" count="91" uniqueCount="91">
  <si>
    <t>PRZYCHODY</t>
  </si>
  <si>
    <t>1. Przychody z działalności statutowej</t>
  </si>
  <si>
    <t>1.1. Składki członkowskie</t>
  </si>
  <si>
    <t>1.2.Opłaty z tytułu rejestru praktyk lekarskich</t>
  </si>
  <si>
    <t>1.3. Wpływy z tytułu opłat za wydane zaświadczenia plus duplikat</t>
  </si>
  <si>
    <t>1.4. Szkolenia</t>
  </si>
  <si>
    <t>1.5. Wpływy z tytułu opłat za wydane opinie przez Komisję Bioetyczną</t>
  </si>
  <si>
    <t>1.6. Pozostałe przychody działalności statutowej( akred.szkol, koszty OSL,ORZOZ)</t>
  </si>
  <si>
    <t>2. Refundcje i dofinansowania</t>
  </si>
  <si>
    <t>2.1. Refundacja z Ministerstwa Zdrowia</t>
  </si>
  <si>
    <t>2.2. Refundacja kosztów organizacji stażu</t>
  </si>
  <si>
    <t>podyplomowego lekarzy i lekarzy dentystów</t>
  </si>
  <si>
    <t>3. Przychody finansowe</t>
  </si>
  <si>
    <t>3.1. Odsetki od  środków zgromadzonych na rachunkach bankowych</t>
  </si>
  <si>
    <t>3.2. Odsetki od nieterminowych wpłat składek członkowskich</t>
  </si>
  <si>
    <t>4. Przychody z działalności gospodarczej</t>
  </si>
  <si>
    <t>4.1. Wpływy z wynajmu pomieszczeń</t>
  </si>
  <si>
    <t>4.2. Ogłoszenia w VOX Medici</t>
  </si>
  <si>
    <t>RAZEM</t>
  </si>
  <si>
    <t xml:space="preserve">Obowiązkowe odpisy </t>
  </si>
  <si>
    <t>Naczelna Izba Lekarska – składki członkowskie</t>
  </si>
  <si>
    <t>Przychód netto</t>
  </si>
  <si>
    <t>KOSZTY</t>
  </si>
  <si>
    <t>I. Koszty działalności Samorządu Lekarskiego</t>
  </si>
  <si>
    <t>1. Koszty działalności statutowej</t>
  </si>
  <si>
    <t>1.1.1. Okręgowy Sąd Lekarski</t>
  </si>
  <si>
    <t>1.1.2. Okręgowy Rzecznik Odpowiedzialności Zawodowej</t>
  </si>
  <si>
    <t>1.1.3. Komisja Rewizyjna</t>
  </si>
  <si>
    <t>1.2. Koszty komisji problemowych i kół</t>
  </si>
  <si>
    <t>1.2.1. Komisja Stomatologiczna</t>
  </si>
  <si>
    <t>1.2.2. Komisja Socjalna</t>
  </si>
  <si>
    <t>1.2.3 Komisja ds. Kształcenia Podyplomowego</t>
  </si>
  <si>
    <t>1.2.4 Komisja ds. Kultury, Sportu i Rekreacji</t>
  </si>
  <si>
    <t>1.2.5. Koło Seniora</t>
  </si>
  <si>
    <t>1.2.6. Komisja Młodego Lekarza</t>
  </si>
  <si>
    <t>1.2.7. Koło Historyczne</t>
  </si>
  <si>
    <t>1.3. Inne koszty działalności samorządowej</t>
  </si>
  <si>
    <t>1.3.1. Podróże służbowe związane z działalnością samorządową</t>
  </si>
  <si>
    <t>1.3.2. Koszty posiedzeń</t>
  </si>
  <si>
    <t>1.3.3. Koszty Komisji Wyborczej</t>
  </si>
  <si>
    <t>1.3.4. Koszty Zjazdu</t>
  </si>
  <si>
    <t>1.3.5. Ryczałty telefoniczne</t>
  </si>
  <si>
    <t>1.3.7. Komisja Bioetyczna</t>
  </si>
  <si>
    <t>1.3.8. Vox Medici</t>
  </si>
  <si>
    <t>1.3.9 Staże Podyplomowe</t>
  </si>
  <si>
    <t>II. Pozostałe koszty w układzie rodzajowym</t>
  </si>
  <si>
    <t>1.Zużycie materiałów i energii</t>
  </si>
  <si>
    <t>1.1. Zużycie materiałów</t>
  </si>
  <si>
    <t xml:space="preserve">         1.1.1. Materiały biurowe</t>
  </si>
  <si>
    <t xml:space="preserve">         1.1.2. Prenumerata, wydawnictwa</t>
  </si>
  <si>
    <t xml:space="preserve">         1.1.3. Inne materiały </t>
  </si>
  <si>
    <t xml:space="preserve">    1.2. Zużycie energii i gazu</t>
  </si>
  <si>
    <t>2. USŁUGI OBCE</t>
  </si>
  <si>
    <t xml:space="preserve">    2.1.  Usługi telekomunikacyjne</t>
  </si>
  <si>
    <t xml:space="preserve">    2.2.  Usługi bankowe i pocztowe </t>
  </si>
  <si>
    <t xml:space="preserve">    2.3.  Usługi  RODO/BHP</t>
  </si>
  <si>
    <t xml:space="preserve">    2.4.  Usługi konserwacyjne </t>
  </si>
  <si>
    <t xml:space="preserve">    2.9 Usługi informatyczne</t>
  </si>
  <si>
    <t>3. PODATKI I OPŁATY</t>
  </si>
  <si>
    <t xml:space="preserve">    3.1. Podatek od nieruchomości</t>
  </si>
  <si>
    <t xml:space="preserve">    3.2 Inne opłaty</t>
  </si>
  <si>
    <t xml:space="preserve">    3.2.1. Usługi komunalne</t>
  </si>
  <si>
    <t xml:space="preserve">    3.2.1. inne opłaty np.. sądowe</t>
  </si>
  <si>
    <t>4. WYNAGRODZENIA</t>
  </si>
  <si>
    <t xml:space="preserve">     4.1.  Koszty wynagrodzeń pracowników etatowych </t>
  </si>
  <si>
    <t xml:space="preserve">     4.2. Koszty wynagrodzeń bezosobowych</t>
  </si>
  <si>
    <t xml:space="preserve">     4.2.1. Zlecenia stałe i  inne</t>
  </si>
  <si>
    <t>5. NARZUTY NA WYNAGRODZENIA</t>
  </si>
  <si>
    <t>6. ŚWIADCZENIA NA RZECZ PRACOWNIKÓW + szkolenia</t>
  </si>
  <si>
    <t>Ogółem koszty</t>
  </si>
  <si>
    <t>wynik</t>
  </si>
  <si>
    <t>7. REZERWA NA ODPRAWY EMERYTALNE</t>
  </si>
  <si>
    <t>8. AMORTYZACJA</t>
  </si>
  <si>
    <t>9.Pozostałe koszty</t>
  </si>
  <si>
    <t xml:space="preserve">    9.1. Ubezpieczenia majątkowe</t>
  </si>
  <si>
    <t xml:space="preserve">    9.2. Rezerwa budżetowa</t>
  </si>
  <si>
    <t>4.3. Prowizje od firm ubezpieczeniowych</t>
  </si>
  <si>
    <t>1.3.6. Koszty okolicznościowe (w tym: odznaki)</t>
  </si>
  <si>
    <t xml:space="preserve">    1.3. Wyposażenie</t>
  </si>
  <si>
    <t xml:space="preserve">    2.8.  Inne usługi ( w tym archiwizacja dokumentów)</t>
  </si>
  <si>
    <t xml:space="preserve">    2.6.  Usługi prawne, doradcze</t>
  </si>
  <si>
    <t xml:space="preserve">    2.7.  Usługi księgowe</t>
  </si>
  <si>
    <t>Sporządził: K. Osińska</t>
  </si>
  <si>
    <t>wykonanie</t>
  </si>
  <si>
    <t>% wykonania</t>
  </si>
  <si>
    <t>5. Inne przychody operacyjne (zwrot k.egzek., odszkodowanie polisa itp.)</t>
  </si>
  <si>
    <t>x</t>
  </si>
  <si>
    <t xml:space="preserve">4.4. Pozostałe przychody z działalności gospodarczej </t>
  </si>
  <si>
    <t>plan 2021</t>
  </si>
  <si>
    <t>Szczecin, dn. 21-02-2022</t>
  </si>
  <si>
    <t xml:space="preserve">        Wykonanie budżetu Okręgowej Izby Lekarskiej w Szczecinie na dzień 31.12.2021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</si>
</sst>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m/yyyy"/>
    <numFmt numFmtId="166" formatCode="[$-415]#,##0\ _z_ł;[Red]\-#,##0\ _z_ł"/>
  </numFmts>
  <fonts count="11" x14ac:knownFonts="1"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9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5" fillId="0" borderId="0" xfId="0" applyFont="1"/>
    <xf numFmtId="0" fontId="4" fillId="0" borderId="3" xfId="0" applyFont="1" applyBorder="1" applyAlignment="1"/>
    <xf numFmtId="0" fontId="1" fillId="5" borderId="1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right" vertical="center"/>
    </xf>
    <xf numFmtId="166" fontId="2" fillId="3" borderId="1" xfId="0" applyNumberFormat="1" applyFont="1" applyFill="1" applyBorder="1" applyAlignment="1">
      <alignment horizontal="right" vertical="center"/>
    </xf>
    <xf numFmtId="166" fontId="2" fillId="3" borderId="4" xfId="0" applyNumberFormat="1" applyFont="1" applyFill="1" applyBorder="1" applyAlignment="1">
      <alignment horizontal="right" vertical="center"/>
    </xf>
    <xf numFmtId="0" fontId="6" fillId="3" borderId="1" xfId="0" applyNumberFormat="1" applyFont="1" applyFill="1" applyBorder="1"/>
    <xf numFmtId="166" fontId="2" fillId="6" borderId="1" xfId="0" applyNumberFormat="1" applyFont="1" applyFill="1" applyBorder="1" applyAlignment="1">
      <alignment horizontal="right" vertical="center"/>
    </xf>
    <xf numFmtId="166" fontId="2" fillId="6" borderId="4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/>
    <xf numFmtId="166" fontId="1" fillId="6" borderId="1" xfId="0" applyNumberFormat="1" applyFont="1" applyFill="1" applyBorder="1" applyAlignment="1">
      <alignment horizontal="right" vertical="center"/>
    </xf>
    <xf numFmtId="166" fontId="1" fillId="6" borderId="4" xfId="0" applyNumberFormat="1" applyFont="1" applyFill="1" applyBorder="1" applyAlignment="1">
      <alignment horizontal="right" vertical="center"/>
    </xf>
    <xf numFmtId="166" fontId="2" fillId="7" borderId="1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vertical="center"/>
    </xf>
    <xf numFmtId="166" fontId="3" fillId="3" borderId="5" xfId="0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6" fillId="4" borderId="1" xfId="0" applyNumberFormat="1" applyFont="1" applyFill="1" applyBorder="1"/>
    <xf numFmtId="2" fontId="0" fillId="3" borderId="1" xfId="0" applyNumberFormat="1" applyFill="1" applyBorder="1"/>
    <xf numFmtId="2" fontId="6" fillId="3" borderId="1" xfId="1" applyNumberFormat="1" applyFont="1" applyFill="1" applyBorder="1"/>
    <xf numFmtId="2" fontId="6" fillId="3" borderId="1" xfId="0" applyNumberFormat="1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0"/>
  <sheetViews>
    <sheetView tabSelected="1" zoomScale="85" zoomScaleNormal="85" workbookViewId="0">
      <selection activeCell="A93" sqref="A93"/>
    </sheetView>
  </sheetViews>
  <sheetFormatPr defaultColWidth="8.6640625" defaultRowHeight="13.2" x14ac:dyDescent="0.25"/>
  <cols>
    <col min="1" max="1" width="72.6640625" customWidth="1"/>
    <col min="2" max="2" width="19.6640625" customWidth="1"/>
    <col min="3" max="3" width="18.109375" customWidth="1"/>
    <col min="4" max="4" width="15.5546875" customWidth="1"/>
    <col min="5" max="5" width="16.33203125" customWidth="1"/>
  </cols>
  <sheetData>
    <row r="1" spans="1:4" ht="15.6" x14ac:dyDescent="0.3">
      <c r="A1" s="14" t="s">
        <v>90</v>
      </c>
      <c r="B1" s="14"/>
      <c r="C1" s="14"/>
    </row>
    <row r="2" spans="1:4" ht="30" customHeight="1" x14ac:dyDescent="0.3">
      <c r="A2" s="30" t="s">
        <v>0</v>
      </c>
      <c r="B2" s="33" t="s">
        <v>83</v>
      </c>
      <c r="C2" s="32" t="s">
        <v>88</v>
      </c>
      <c r="D2" s="31" t="s">
        <v>84</v>
      </c>
    </row>
    <row r="3" spans="1:4" ht="15.6" x14ac:dyDescent="0.3">
      <c r="A3" s="1" t="s">
        <v>1</v>
      </c>
      <c r="B3" s="2">
        <f>B4+B5+B6+B7+B8+B9</f>
        <v>4170293.81</v>
      </c>
      <c r="C3" s="16">
        <f>SUM(C4:C9)</f>
        <v>3869000</v>
      </c>
      <c r="D3" s="35">
        <f>B3/C3*100</f>
        <v>107.78738201085551</v>
      </c>
    </row>
    <row r="4" spans="1:4" ht="15.6" x14ac:dyDescent="0.3">
      <c r="A4" s="3" t="s">
        <v>2</v>
      </c>
      <c r="B4" s="17">
        <v>3973445.88</v>
      </c>
      <c r="C4" s="18">
        <v>3550000</v>
      </c>
      <c r="D4" s="22">
        <f>B4/C4*100</f>
        <v>111.92805295774649</v>
      </c>
    </row>
    <row r="5" spans="1:4" ht="15.6" x14ac:dyDescent="0.3">
      <c r="A5" s="3" t="s">
        <v>3</v>
      </c>
      <c r="B5" s="17">
        <v>37776</v>
      </c>
      <c r="C5" s="18">
        <v>30000</v>
      </c>
      <c r="D5" s="22">
        <f>B5/C5*100</f>
        <v>125.92000000000002</v>
      </c>
    </row>
    <row r="6" spans="1:4" ht="15.6" x14ac:dyDescent="0.3">
      <c r="A6" s="3" t="s">
        <v>4</v>
      </c>
      <c r="B6" s="17">
        <v>7353</v>
      </c>
      <c r="C6" s="18">
        <v>7000</v>
      </c>
      <c r="D6" s="22">
        <f>B6/C6*100</f>
        <v>105.04285714285714</v>
      </c>
    </row>
    <row r="7" spans="1:4" ht="15.6" x14ac:dyDescent="0.3">
      <c r="A7" s="3" t="s">
        <v>5</v>
      </c>
      <c r="B7" s="17">
        <v>900</v>
      </c>
      <c r="C7" s="18">
        <v>120000</v>
      </c>
      <c r="D7" s="22">
        <f>B7/C7*11</f>
        <v>8.249999999999999E-2</v>
      </c>
    </row>
    <row r="8" spans="1:4" ht="15.6" x14ac:dyDescent="0.3">
      <c r="A8" s="3" t="s">
        <v>6</v>
      </c>
      <c r="B8" s="17">
        <v>121150</v>
      </c>
      <c r="C8" s="18">
        <v>120000</v>
      </c>
      <c r="D8" s="22">
        <f>B8/C8*100</f>
        <v>100.95833333333333</v>
      </c>
    </row>
    <row r="9" spans="1:4" ht="15.6" x14ac:dyDescent="0.3">
      <c r="A9" s="34" t="s">
        <v>7</v>
      </c>
      <c r="B9" s="17">
        <v>29668.93</v>
      </c>
      <c r="C9" s="18">
        <v>42000</v>
      </c>
      <c r="D9" s="22">
        <f>B9/C9*100</f>
        <v>70.64030952380952</v>
      </c>
    </row>
    <row r="10" spans="1:4" ht="15.6" x14ac:dyDescent="0.3">
      <c r="A10" s="4" t="s">
        <v>8</v>
      </c>
      <c r="B10" s="20">
        <f>SUM(B11:B13)</f>
        <v>226380.32</v>
      </c>
      <c r="C10" s="21">
        <f>C11+C13</f>
        <v>327000</v>
      </c>
      <c r="D10" s="22">
        <v>0</v>
      </c>
    </row>
    <row r="11" spans="1:4" ht="15.6" x14ac:dyDescent="0.3">
      <c r="A11" s="3" t="s">
        <v>9</v>
      </c>
      <c r="B11" s="17">
        <v>141900.32</v>
      </c>
      <c r="C11" s="18">
        <v>220000</v>
      </c>
      <c r="D11" s="22">
        <v>0</v>
      </c>
    </row>
    <row r="12" spans="1:4" ht="15.6" x14ac:dyDescent="0.3">
      <c r="A12" s="3" t="s">
        <v>10</v>
      </c>
      <c r="B12" s="17"/>
      <c r="C12" s="18"/>
      <c r="D12" s="22"/>
    </row>
    <row r="13" spans="1:4" ht="15.6" x14ac:dyDescent="0.3">
      <c r="A13" s="3" t="s">
        <v>11</v>
      </c>
      <c r="B13" s="17">
        <v>84480</v>
      </c>
      <c r="C13" s="18">
        <v>107000</v>
      </c>
      <c r="D13" s="22">
        <f t="shared" ref="D13:D26" si="0">B13/C13*100</f>
        <v>78.953271028037392</v>
      </c>
    </row>
    <row r="14" spans="1:4" ht="15.6" x14ac:dyDescent="0.3">
      <c r="A14" s="4" t="s">
        <v>12</v>
      </c>
      <c r="B14" s="20">
        <f>SUM(B15:B16)</f>
        <v>39783.049999999996</v>
      </c>
      <c r="C14" s="21">
        <f>C15+C16</f>
        <v>30000</v>
      </c>
      <c r="D14" s="22">
        <f t="shared" si="0"/>
        <v>132.61016666666666</v>
      </c>
    </row>
    <row r="15" spans="1:4" ht="15.6" x14ac:dyDescent="0.3">
      <c r="A15" s="3" t="s">
        <v>13</v>
      </c>
      <c r="B15" s="17">
        <v>146.44999999999999</v>
      </c>
      <c r="C15" s="18">
        <v>5000</v>
      </c>
      <c r="D15" s="22">
        <f t="shared" si="0"/>
        <v>2.9289999999999998</v>
      </c>
    </row>
    <row r="16" spans="1:4" ht="15.6" x14ac:dyDescent="0.3">
      <c r="A16" s="3" t="s">
        <v>14</v>
      </c>
      <c r="B16" s="17">
        <v>39636.6</v>
      </c>
      <c r="C16" s="18">
        <v>25000</v>
      </c>
      <c r="D16" s="22">
        <f t="shared" si="0"/>
        <v>158.54640000000001</v>
      </c>
    </row>
    <row r="17" spans="1:4" ht="15.6" x14ac:dyDescent="0.3">
      <c r="A17" s="4" t="s">
        <v>15</v>
      </c>
      <c r="B17" s="20">
        <f>SUM(B18:B21)</f>
        <v>89342.459999999992</v>
      </c>
      <c r="C17" s="21">
        <f>C18+C19+C20+C21</f>
        <v>110600</v>
      </c>
      <c r="D17" s="22">
        <f t="shared" si="0"/>
        <v>80.77980108499095</v>
      </c>
    </row>
    <row r="18" spans="1:4" ht="15.6" x14ac:dyDescent="0.3">
      <c r="A18" s="3" t="s">
        <v>16</v>
      </c>
      <c r="B18" s="17">
        <v>59295.07</v>
      </c>
      <c r="C18" s="18">
        <v>63000</v>
      </c>
      <c r="D18" s="22">
        <f t="shared" si="0"/>
        <v>94.11915873015873</v>
      </c>
    </row>
    <row r="19" spans="1:4" ht="15.6" x14ac:dyDescent="0.3">
      <c r="A19" s="3" t="s">
        <v>17</v>
      </c>
      <c r="B19" s="17">
        <v>11886.91</v>
      </c>
      <c r="C19" s="18">
        <v>30000</v>
      </c>
      <c r="D19" s="22">
        <f t="shared" si="0"/>
        <v>39.623033333333332</v>
      </c>
    </row>
    <row r="20" spans="1:4" ht="15.6" x14ac:dyDescent="0.3">
      <c r="A20" s="3" t="s">
        <v>76</v>
      </c>
      <c r="B20" s="17">
        <v>17904.48</v>
      </c>
      <c r="C20" s="18">
        <v>17000</v>
      </c>
      <c r="D20" s="22">
        <f t="shared" si="0"/>
        <v>105.32047058823528</v>
      </c>
    </row>
    <row r="21" spans="1:4" ht="15.6" x14ac:dyDescent="0.3">
      <c r="A21" s="3" t="s">
        <v>87</v>
      </c>
      <c r="B21" s="17">
        <v>256</v>
      </c>
      <c r="C21" s="18">
        <v>600</v>
      </c>
      <c r="D21" s="22">
        <f t="shared" si="0"/>
        <v>42.666666666666671</v>
      </c>
    </row>
    <row r="22" spans="1:4" ht="15.6" x14ac:dyDescent="0.3">
      <c r="A22" s="29" t="s">
        <v>85</v>
      </c>
      <c r="B22" s="20">
        <v>3358.08</v>
      </c>
      <c r="C22" s="21">
        <v>5000</v>
      </c>
      <c r="D22" s="22">
        <f t="shared" si="0"/>
        <v>67.161599999999993</v>
      </c>
    </row>
    <row r="23" spans="1:4" ht="15.6" x14ac:dyDescent="0.3">
      <c r="A23" s="5" t="s">
        <v>18</v>
      </c>
      <c r="B23" s="20">
        <f>B3+B10+B14+B17+B22</f>
        <v>4529157.72</v>
      </c>
      <c r="C23" s="21">
        <f>C3+C10+C14+C17+C22</f>
        <v>4341600</v>
      </c>
      <c r="D23" s="22">
        <f t="shared" si="0"/>
        <v>104.32001381978992</v>
      </c>
    </row>
    <row r="24" spans="1:4" ht="15.6" x14ac:dyDescent="0.3">
      <c r="A24" s="4" t="s">
        <v>19</v>
      </c>
      <c r="B24" s="20">
        <f>B25</f>
        <v>595737.86</v>
      </c>
      <c r="C24" s="21">
        <f>C25</f>
        <v>532500</v>
      </c>
      <c r="D24" s="22">
        <f t="shared" si="0"/>
        <v>111.87565446009388</v>
      </c>
    </row>
    <row r="25" spans="1:4" ht="15.6" x14ac:dyDescent="0.3">
      <c r="A25" s="3" t="s">
        <v>20</v>
      </c>
      <c r="B25" s="17">
        <v>595737.86</v>
      </c>
      <c r="C25" s="18">
        <v>532500</v>
      </c>
      <c r="D25" s="22">
        <f t="shared" si="0"/>
        <v>111.87565446009388</v>
      </c>
    </row>
    <row r="26" spans="1:4" ht="15.6" x14ac:dyDescent="0.3">
      <c r="A26" s="4" t="s">
        <v>21</v>
      </c>
      <c r="B26" s="20">
        <f>B23-B24</f>
        <v>3933419.86</v>
      </c>
      <c r="C26" s="21">
        <f>C23-C24</f>
        <v>3809100</v>
      </c>
      <c r="D26" s="22">
        <f t="shared" si="0"/>
        <v>103.26375941823527</v>
      </c>
    </row>
    <row r="27" spans="1:4" ht="15.6" x14ac:dyDescent="0.25">
      <c r="A27" s="6" t="s">
        <v>22</v>
      </c>
      <c r="B27" s="17"/>
      <c r="C27" s="18"/>
      <c r="D27" s="36"/>
    </row>
    <row r="28" spans="1:4" ht="15.6" x14ac:dyDescent="0.3">
      <c r="A28" s="4" t="s">
        <v>23</v>
      </c>
      <c r="B28" s="20">
        <f>B29+B33+B41</f>
        <v>1047959.02</v>
      </c>
      <c r="C28" s="21">
        <f>C29+C33+C41</f>
        <v>1509288</v>
      </c>
      <c r="D28" s="22">
        <f t="shared" ref="D28:D59" si="1">B28/C28*100</f>
        <v>69.433999342736442</v>
      </c>
    </row>
    <row r="29" spans="1:4" ht="15.6" x14ac:dyDescent="0.3">
      <c r="A29" s="4" t="s">
        <v>24</v>
      </c>
      <c r="B29" s="20">
        <f>SUM(B30:B32)</f>
        <v>53503.8</v>
      </c>
      <c r="C29" s="21">
        <f>SUM(C30:C32)</f>
        <v>173550</v>
      </c>
      <c r="D29" s="22">
        <f t="shared" si="1"/>
        <v>30.829040622299054</v>
      </c>
    </row>
    <row r="30" spans="1:4" ht="15.6" x14ac:dyDescent="0.3">
      <c r="A30" s="3" t="s">
        <v>25</v>
      </c>
      <c r="B30" s="17">
        <v>30615.8</v>
      </c>
      <c r="C30" s="18">
        <v>72050</v>
      </c>
      <c r="D30" s="22">
        <f t="shared" si="1"/>
        <v>42.492435808466347</v>
      </c>
    </row>
    <row r="31" spans="1:4" ht="15.6" x14ac:dyDescent="0.3">
      <c r="A31" s="3" t="s">
        <v>26</v>
      </c>
      <c r="B31" s="17">
        <v>22277</v>
      </c>
      <c r="C31" s="18">
        <v>100000</v>
      </c>
      <c r="D31" s="22">
        <f t="shared" si="1"/>
        <v>22.277000000000001</v>
      </c>
    </row>
    <row r="32" spans="1:4" ht="15.6" x14ac:dyDescent="0.3">
      <c r="A32" s="3" t="s">
        <v>27</v>
      </c>
      <c r="B32" s="17">
        <v>611</v>
      </c>
      <c r="C32" s="18">
        <v>1500</v>
      </c>
      <c r="D32" s="22">
        <f t="shared" si="1"/>
        <v>40.733333333333334</v>
      </c>
    </row>
    <row r="33" spans="1:4" ht="15.6" x14ac:dyDescent="0.3">
      <c r="A33" s="4" t="s">
        <v>28</v>
      </c>
      <c r="B33" s="20">
        <f>B34+B35+B36+B37+B38+B39+B40</f>
        <v>672106.14</v>
      </c>
      <c r="C33" s="21">
        <f>SUM(C34:C40)</f>
        <v>891738</v>
      </c>
      <c r="D33" s="22">
        <f t="shared" si="1"/>
        <v>75.370359903917972</v>
      </c>
    </row>
    <row r="34" spans="1:4" ht="15.6" x14ac:dyDescent="0.3">
      <c r="A34" s="12" t="s">
        <v>29</v>
      </c>
      <c r="B34" s="17">
        <v>55673.25</v>
      </c>
      <c r="C34" s="18">
        <v>140000</v>
      </c>
      <c r="D34" s="22">
        <f t="shared" si="1"/>
        <v>39.76660714285714</v>
      </c>
    </row>
    <row r="35" spans="1:4" ht="15.6" x14ac:dyDescent="0.3">
      <c r="A35" s="12" t="s">
        <v>30</v>
      </c>
      <c r="B35" s="17">
        <v>279000</v>
      </c>
      <c r="C35" s="18">
        <v>300000</v>
      </c>
      <c r="D35" s="22">
        <f t="shared" si="1"/>
        <v>93</v>
      </c>
    </row>
    <row r="36" spans="1:4" ht="15.6" x14ac:dyDescent="0.3">
      <c r="A36" s="12" t="s">
        <v>31</v>
      </c>
      <c r="B36" s="17">
        <v>143058.39000000001</v>
      </c>
      <c r="C36" s="18">
        <v>150000</v>
      </c>
      <c r="D36" s="22">
        <f t="shared" si="1"/>
        <v>95.372260000000011</v>
      </c>
    </row>
    <row r="37" spans="1:4" ht="15.6" x14ac:dyDescent="0.3">
      <c r="A37" s="12" t="s">
        <v>32</v>
      </c>
      <c r="B37" s="17">
        <v>143166</v>
      </c>
      <c r="C37" s="18">
        <v>195000</v>
      </c>
      <c r="D37" s="22">
        <f t="shared" si="1"/>
        <v>73.418461538461543</v>
      </c>
    </row>
    <row r="38" spans="1:4" ht="15.6" x14ac:dyDescent="0.3">
      <c r="A38" s="3" t="s">
        <v>33</v>
      </c>
      <c r="B38" s="17">
        <v>49620</v>
      </c>
      <c r="C38" s="18">
        <v>60238</v>
      </c>
      <c r="D38" s="22">
        <f t="shared" si="1"/>
        <v>82.373252764035982</v>
      </c>
    </row>
    <row r="39" spans="1:4" ht="15.6" x14ac:dyDescent="0.3">
      <c r="A39" s="3" t="s">
        <v>34</v>
      </c>
      <c r="B39" s="17">
        <v>455</v>
      </c>
      <c r="C39" s="18">
        <v>45000</v>
      </c>
      <c r="D39" s="22">
        <f t="shared" si="1"/>
        <v>1.0111111111111111</v>
      </c>
    </row>
    <row r="40" spans="1:4" ht="15.6" x14ac:dyDescent="0.3">
      <c r="A40" s="3" t="s">
        <v>35</v>
      </c>
      <c r="B40" s="17">
        <v>1133.5</v>
      </c>
      <c r="C40" s="18">
        <v>1500</v>
      </c>
      <c r="D40" s="22">
        <f t="shared" si="1"/>
        <v>75.566666666666677</v>
      </c>
    </row>
    <row r="41" spans="1:4" ht="15.6" x14ac:dyDescent="0.3">
      <c r="A41" s="4" t="s">
        <v>36</v>
      </c>
      <c r="B41" s="20">
        <f>SUM(B42:B50)</f>
        <v>322349.07999999996</v>
      </c>
      <c r="C41" s="21">
        <f>SUM(C42:C50)</f>
        <v>444000</v>
      </c>
      <c r="D41" s="22">
        <f t="shared" si="1"/>
        <v>72.601144144144143</v>
      </c>
    </row>
    <row r="42" spans="1:4" ht="15.6" x14ac:dyDescent="0.3">
      <c r="A42" s="3" t="s">
        <v>37</v>
      </c>
      <c r="B42" s="17">
        <v>6597.54</v>
      </c>
      <c r="C42" s="18">
        <v>30000</v>
      </c>
      <c r="D42" s="22">
        <f t="shared" si="1"/>
        <v>21.991800000000001</v>
      </c>
    </row>
    <row r="43" spans="1:4" ht="15.6" x14ac:dyDescent="0.3">
      <c r="A43" s="3" t="s">
        <v>38</v>
      </c>
      <c r="B43" s="17">
        <v>19785.990000000002</v>
      </c>
      <c r="C43" s="18">
        <v>26000</v>
      </c>
      <c r="D43" s="22">
        <f t="shared" si="1"/>
        <v>76.099961538461542</v>
      </c>
    </row>
    <row r="44" spans="1:4" ht="15.6" x14ac:dyDescent="0.3">
      <c r="A44" s="3" t="s">
        <v>39</v>
      </c>
      <c r="B44" s="17">
        <v>76661.39</v>
      </c>
      <c r="C44" s="18">
        <v>100000</v>
      </c>
      <c r="D44" s="22">
        <f t="shared" si="1"/>
        <v>76.661389999999997</v>
      </c>
    </row>
    <row r="45" spans="1:4" ht="15.6" x14ac:dyDescent="0.3">
      <c r="A45" s="3" t="s">
        <v>40</v>
      </c>
      <c r="B45" s="17">
        <v>0</v>
      </c>
      <c r="C45" s="18">
        <v>20000</v>
      </c>
      <c r="D45" s="22">
        <f t="shared" si="1"/>
        <v>0</v>
      </c>
    </row>
    <row r="46" spans="1:4" ht="15.6" x14ac:dyDescent="0.3">
      <c r="A46" s="3" t="s">
        <v>41</v>
      </c>
      <c r="B46" s="17">
        <v>15000</v>
      </c>
      <c r="C46" s="18">
        <v>15000</v>
      </c>
      <c r="D46" s="22">
        <f t="shared" si="1"/>
        <v>100</v>
      </c>
    </row>
    <row r="47" spans="1:4" ht="15.6" x14ac:dyDescent="0.3">
      <c r="A47" s="3" t="s">
        <v>77</v>
      </c>
      <c r="B47" s="17">
        <v>19556.12</v>
      </c>
      <c r="C47" s="18">
        <v>20000</v>
      </c>
      <c r="D47" s="22">
        <f t="shared" si="1"/>
        <v>97.780599999999993</v>
      </c>
    </row>
    <row r="48" spans="1:4" ht="15.6" x14ac:dyDescent="0.3">
      <c r="A48" s="3" t="s">
        <v>42</v>
      </c>
      <c r="B48" s="17">
        <v>24687.52</v>
      </c>
      <c r="C48" s="18">
        <v>48000</v>
      </c>
      <c r="D48" s="22">
        <f t="shared" si="1"/>
        <v>51.432333333333332</v>
      </c>
    </row>
    <row r="49" spans="1:4" ht="15.6" x14ac:dyDescent="0.3">
      <c r="A49" s="3" t="s">
        <v>43</v>
      </c>
      <c r="B49" s="17">
        <v>143830.51999999999</v>
      </c>
      <c r="C49" s="18">
        <v>163000</v>
      </c>
      <c r="D49" s="22">
        <f t="shared" si="1"/>
        <v>88.239582822085879</v>
      </c>
    </row>
    <row r="50" spans="1:4" ht="15.6" x14ac:dyDescent="0.3">
      <c r="A50" s="3" t="s">
        <v>44</v>
      </c>
      <c r="B50" s="17">
        <v>16230</v>
      </c>
      <c r="C50" s="18">
        <v>22000</v>
      </c>
      <c r="D50" s="22">
        <f t="shared" si="1"/>
        <v>73.772727272727266</v>
      </c>
    </row>
    <row r="51" spans="1:4" ht="15.6" x14ac:dyDescent="0.3">
      <c r="A51" s="4" t="s">
        <v>45</v>
      </c>
      <c r="B51" s="20">
        <f>B53+B57+B58+B59+B68+B73+B77+B78+B80+B82+B83+B79</f>
        <v>2177145.9700000002</v>
      </c>
      <c r="C51" s="21">
        <f>C53+C57+C58+C59+C68+C73+C77+C78+C80+C81+C79</f>
        <v>2298500</v>
      </c>
      <c r="D51" s="22">
        <f t="shared" si="1"/>
        <v>94.720294539917347</v>
      </c>
    </row>
    <row r="52" spans="1:4" ht="15.6" x14ac:dyDescent="0.3">
      <c r="A52" s="4" t="s">
        <v>46</v>
      </c>
      <c r="B52" s="20">
        <f>B53+B57+B58</f>
        <v>122557.06</v>
      </c>
      <c r="C52" s="21">
        <f>C53+C57+C58</f>
        <v>130500</v>
      </c>
      <c r="D52" s="22">
        <f t="shared" si="1"/>
        <v>93.913455938697325</v>
      </c>
    </row>
    <row r="53" spans="1:4" ht="15.6" x14ac:dyDescent="0.3">
      <c r="A53" s="7" t="s">
        <v>47</v>
      </c>
      <c r="B53" s="20">
        <f>SUM(B54:B56)</f>
        <v>41377.120000000003</v>
      </c>
      <c r="C53" s="21">
        <f>SUM(C54:C56)</f>
        <v>45500</v>
      </c>
      <c r="D53" s="22">
        <f t="shared" si="1"/>
        <v>90.938725274725286</v>
      </c>
    </row>
    <row r="54" spans="1:4" ht="15.6" x14ac:dyDescent="0.3">
      <c r="A54" s="3" t="s">
        <v>48</v>
      </c>
      <c r="B54" s="17">
        <v>29969.31</v>
      </c>
      <c r="C54" s="18">
        <v>30000</v>
      </c>
      <c r="D54" s="22">
        <f t="shared" si="1"/>
        <v>99.8977</v>
      </c>
    </row>
    <row r="55" spans="1:4" ht="15.6" x14ac:dyDescent="0.3">
      <c r="A55" s="3" t="s">
        <v>49</v>
      </c>
      <c r="B55" s="17">
        <v>437.27</v>
      </c>
      <c r="C55" s="18">
        <v>4500</v>
      </c>
      <c r="D55" s="22">
        <f t="shared" si="1"/>
        <v>9.7171111111111106</v>
      </c>
    </row>
    <row r="56" spans="1:4" ht="15.6" x14ac:dyDescent="0.3">
      <c r="A56" s="3" t="s">
        <v>50</v>
      </c>
      <c r="B56" s="17">
        <v>10970.54</v>
      </c>
      <c r="C56" s="18">
        <v>11000</v>
      </c>
      <c r="D56" s="22">
        <f t="shared" si="1"/>
        <v>99.732181818181829</v>
      </c>
    </row>
    <row r="57" spans="1:4" ht="15.6" x14ac:dyDescent="0.3">
      <c r="A57" s="4" t="s">
        <v>51</v>
      </c>
      <c r="B57" s="20">
        <v>60109.26</v>
      </c>
      <c r="C57" s="21">
        <v>60000</v>
      </c>
      <c r="D57" s="22">
        <f t="shared" si="1"/>
        <v>100.18210000000001</v>
      </c>
    </row>
    <row r="58" spans="1:4" ht="15.6" x14ac:dyDescent="0.3">
      <c r="A58" s="4" t="s">
        <v>78</v>
      </c>
      <c r="B58" s="20">
        <v>21070.68</v>
      </c>
      <c r="C58" s="21">
        <v>25000</v>
      </c>
      <c r="D58" s="22">
        <f t="shared" si="1"/>
        <v>84.282719999999998</v>
      </c>
    </row>
    <row r="59" spans="1:4" ht="15.6" x14ac:dyDescent="0.3">
      <c r="A59" s="4" t="s">
        <v>52</v>
      </c>
      <c r="B59" s="20">
        <f>SUM(B60:B67)</f>
        <v>473009.82999999996</v>
      </c>
      <c r="C59" s="21">
        <f>SUM(C60:C67)</f>
        <v>494000</v>
      </c>
      <c r="D59" s="22">
        <f t="shared" si="1"/>
        <v>95.750977732793515</v>
      </c>
    </row>
    <row r="60" spans="1:4" ht="15.6" x14ac:dyDescent="0.3">
      <c r="A60" s="3" t="s">
        <v>53</v>
      </c>
      <c r="B60" s="17">
        <v>19920.53</v>
      </c>
      <c r="C60" s="18">
        <v>20000</v>
      </c>
      <c r="D60" s="22">
        <f t="shared" ref="D60:D83" si="2">B60/C60*100</f>
        <v>99.602649999999997</v>
      </c>
    </row>
    <row r="61" spans="1:4" ht="15.6" x14ac:dyDescent="0.3">
      <c r="A61" s="3" t="s">
        <v>54</v>
      </c>
      <c r="B61" s="17">
        <v>51839</v>
      </c>
      <c r="C61" s="18">
        <v>52000</v>
      </c>
      <c r="D61" s="22">
        <f t="shared" si="2"/>
        <v>99.690384615384616</v>
      </c>
    </row>
    <row r="62" spans="1:4" ht="15.6" x14ac:dyDescent="0.3">
      <c r="A62" s="3" t="s">
        <v>55</v>
      </c>
      <c r="B62" s="17">
        <v>22140</v>
      </c>
      <c r="C62" s="18">
        <v>22000</v>
      </c>
      <c r="D62" s="22">
        <f t="shared" si="2"/>
        <v>100.63636363636364</v>
      </c>
    </row>
    <row r="63" spans="1:4" ht="15.6" x14ac:dyDescent="0.3">
      <c r="A63" s="3" t="s">
        <v>56</v>
      </c>
      <c r="B63" s="17">
        <v>24948.45</v>
      </c>
      <c r="C63" s="18">
        <v>25000</v>
      </c>
      <c r="D63" s="22">
        <f t="shared" si="2"/>
        <v>99.793800000000005</v>
      </c>
    </row>
    <row r="64" spans="1:4" ht="15.6" x14ac:dyDescent="0.3">
      <c r="A64" s="12" t="s">
        <v>80</v>
      </c>
      <c r="B64" s="17">
        <v>162360</v>
      </c>
      <c r="C64" s="18">
        <v>180000</v>
      </c>
      <c r="D64" s="22">
        <f t="shared" si="2"/>
        <v>90.2</v>
      </c>
    </row>
    <row r="65" spans="1:4" ht="15.6" x14ac:dyDescent="0.3">
      <c r="A65" s="12" t="s">
        <v>81</v>
      </c>
      <c r="B65" s="17">
        <v>120000</v>
      </c>
      <c r="C65" s="18">
        <v>120000</v>
      </c>
      <c r="D65" s="22">
        <f t="shared" si="2"/>
        <v>100</v>
      </c>
    </row>
    <row r="66" spans="1:4" ht="15.6" x14ac:dyDescent="0.3">
      <c r="A66" s="3" t="s">
        <v>79</v>
      </c>
      <c r="B66" s="17">
        <v>17055.18</v>
      </c>
      <c r="C66" s="18">
        <v>20000</v>
      </c>
      <c r="D66" s="22">
        <f t="shared" si="2"/>
        <v>85.275900000000007</v>
      </c>
    </row>
    <row r="67" spans="1:4" ht="15.6" x14ac:dyDescent="0.3">
      <c r="A67" s="8" t="s">
        <v>57</v>
      </c>
      <c r="B67" s="17">
        <v>54746.67</v>
      </c>
      <c r="C67" s="18">
        <v>55000</v>
      </c>
      <c r="D67" s="22">
        <f t="shared" si="2"/>
        <v>99.539400000000001</v>
      </c>
    </row>
    <row r="68" spans="1:4" ht="15.6" x14ac:dyDescent="0.3">
      <c r="A68" s="4" t="s">
        <v>58</v>
      </c>
      <c r="B68" s="20">
        <f>SUM(B69:B70)</f>
        <v>30280.36</v>
      </c>
      <c r="C68" s="21">
        <f>C69+C70</f>
        <v>34000</v>
      </c>
      <c r="D68" s="22">
        <f t="shared" si="2"/>
        <v>89.059882352941173</v>
      </c>
    </row>
    <row r="69" spans="1:4" ht="15.6" x14ac:dyDescent="0.3">
      <c r="A69" s="3" t="s">
        <v>59</v>
      </c>
      <c r="B69" s="17">
        <v>18838</v>
      </c>
      <c r="C69" s="18">
        <v>20000</v>
      </c>
      <c r="D69" s="22">
        <f t="shared" si="2"/>
        <v>94.19</v>
      </c>
    </row>
    <row r="70" spans="1:4" ht="15.6" x14ac:dyDescent="0.3">
      <c r="A70" s="3" t="s">
        <v>60</v>
      </c>
      <c r="B70" s="17">
        <f>SUM(B71:B72)</f>
        <v>11442.36</v>
      </c>
      <c r="C70" s="18">
        <f>SUM(C71:C72)</f>
        <v>14000</v>
      </c>
      <c r="D70" s="22">
        <f t="shared" si="2"/>
        <v>81.731142857142856</v>
      </c>
    </row>
    <row r="71" spans="1:4" ht="15.6" x14ac:dyDescent="0.3">
      <c r="A71" s="3" t="s">
        <v>61</v>
      </c>
      <c r="B71" s="17">
        <v>10530.36</v>
      </c>
      <c r="C71" s="18">
        <v>12000</v>
      </c>
      <c r="D71" s="22">
        <f t="shared" si="2"/>
        <v>87.753</v>
      </c>
    </row>
    <row r="72" spans="1:4" ht="15.6" x14ac:dyDescent="0.3">
      <c r="A72" s="3" t="s">
        <v>62</v>
      </c>
      <c r="B72" s="17">
        <v>912</v>
      </c>
      <c r="C72" s="18">
        <v>2000</v>
      </c>
      <c r="D72" s="22">
        <f t="shared" si="2"/>
        <v>45.6</v>
      </c>
    </row>
    <row r="73" spans="1:4" ht="15.6" x14ac:dyDescent="0.3">
      <c r="A73" s="15" t="s">
        <v>63</v>
      </c>
      <c r="B73" s="25">
        <f>SUM(B74:B75)</f>
        <v>861691.36</v>
      </c>
      <c r="C73" s="21">
        <f>SUM(C74:C75)</f>
        <v>880000</v>
      </c>
      <c r="D73" s="22">
        <f t="shared" si="2"/>
        <v>97.919472727272733</v>
      </c>
    </row>
    <row r="74" spans="1:4" ht="15.6" x14ac:dyDescent="0.3">
      <c r="A74" s="3" t="s">
        <v>64</v>
      </c>
      <c r="B74" s="17">
        <v>789316</v>
      </c>
      <c r="C74" s="18">
        <v>800000</v>
      </c>
      <c r="D74" s="22">
        <f t="shared" si="2"/>
        <v>98.664500000000004</v>
      </c>
    </row>
    <row r="75" spans="1:4" ht="15.6" x14ac:dyDescent="0.3">
      <c r="A75" s="3" t="s">
        <v>65</v>
      </c>
      <c r="B75" s="17">
        <v>72375.360000000001</v>
      </c>
      <c r="C75" s="18">
        <v>80000</v>
      </c>
      <c r="D75" s="22">
        <f t="shared" si="2"/>
        <v>90.469200000000001</v>
      </c>
    </row>
    <row r="76" spans="1:4" ht="15.6" x14ac:dyDescent="0.3">
      <c r="A76" s="9" t="s">
        <v>66</v>
      </c>
      <c r="B76" s="17">
        <v>72375.360000000001</v>
      </c>
      <c r="C76" s="18">
        <v>80000</v>
      </c>
      <c r="D76" s="22">
        <f t="shared" si="2"/>
        <v>90.469200000000001</v>
      </c>
    </row>
    <row r="77" spans="1:4" ht="15.6" x14ac:dyDescent="0.3">
      <c r="A77" s="4" t="s">
        <v>67</v>
      </c>
      <c r="B77" s="20">
        <v>154852.6</v>
      </c>
      <c r="C77" s="21">
        <v>155000</v>
      </c>
      <c r="D77" s="22">
        <f t="shared" si="2"/>
        <v>99.90490322580645</v>
      </c>
    </row>
    <row r="78" spans="1:4" ht="15.6" x14ac:dyDescent="0.3">
      <c r="A78" s="4" t="s">
        <v>68</v>
      </c>
      <c r="B78" s="20">
        <v>25745.79</v>
      </c>
      <c r="C78" s="21">
        <v>26000</v>
      </c>
      <c r="D78" s="22">
        <f t="shared" si="2"/>
        <v>99.02226923076924</v>
      </c>
    </row>
    <row r="79" spans="1:4" ht="15.6" x14ac:dyDescent="0.3">
      <c r="A79" s="4" t="s">
        <v>71</v>
      </c>
      <c r="B79" s="20">
        <v>0</v>
      </c>
      <c r="C79" s="21">
        <v>16000</v>
      </c>
      <c r="D79" s="22">
        <f t="shared" si="2"/>
        <v>0</v>
      </c>
    </row>
    <row r="80" spans="1:4" ht="15.6" x14ac:dyDescent="0.3">
      <c r="A80" s="4" t="s">
        <v>72</v>
      </c>
      <c r="B80" s="20">
        <v>60706.21</v>
      </c>
      <c r="C80" s="21">
        <v>61000</v>
      </c>
      <c r="D80" s="37">
        <f t="shared" si="2"/>
        <v>99.51837704918033</v>
      </c>
    </row>
    <row r="81" spans="1:4" ht="15.6" x14ac:dyDescent="0.3">
      <c r="A81" s="4" t="s">
        <v>73</v>
      </c>
      <c r="B81" s="20">
        <f>B82+B83</f>
        <v>448302.76</v>
      </c>
      <c r="C81" s="21">
        <f>C82+C83</f>
        <v>502000</v>
      </c>
      <c r="D81" s="22">
        <f t="shared" si="2"/>
        <v>89.303338645418336</v>
      </c>
    </row>
    <row r="82" spans="1:4" ht="15.6" x14ac:dyDescent="0.3">
      <c r="A82" s="10" t="s">
        <v>74</v>
      </c>
      <c r="B82" s="17">
        <v>2244.61</v>
      </c>
      <c r="C82" s="18">
        <v>7000</v>
      </c>
      <c r="D82" s="37">
        <f t="shared" si="2"/>
        <v>32.065857142857148</v>
      </c>
    </row>
    <row r="83" spans="1:4" ht="15.6" x14ac:dyDescent="0.3">
      <c r="A83" s="12" t="s">
        <v>75</v>
      </c>
      <c r="B83" s="17">
        <v>446058.15</v>
      </c>
      <c r="C83" s="18">
        <v>495000</v>
      </c>
      <c r="D83" s="38">
        <f t="shared" si="2"/>
        <v>90.112757575757584</v>
      </c>
    </row>
    <row r="84" spans="1:4" ht="15.6" x14ac:dyDescent="0.3">
      <c r="A84" s="11"/>
      <c r="B84" s="26"/>
      <c r="C84" s="27"/>
      <c r="D84" s="19"/>
    </row>
    <row r="85" spans="1:4" ht="15.6" x14ac:dyDescent="0.3">
      <c r="A85" s="5" t="s">
        <v>69</v>
      </c>
      <c r="B85" s="23">
        <f>B28+B51</f>
        <v>3225104.99</v>
      </c>
      <c r="C85" s="24">
        <f>C28+C51</f>
        <v>3807788</v>
      </c>
      <c r="D85" s="19">
        <v>84.69</v>
      </c>
    </row>
    <row r="86" spans="1:4" ht="15.6" x14ac:dyDescent="0.25">
      <c r="A86" s="5" t="s">
        <v>70</v>
      </c>
      <c r="B86" s="23">
        <f>B26-B85</f>
        <v>708314.86999999965</v>
      </c>
      <c r="C86" s="24">
        <f>C26-C85</f>
        <v>1312</v>
      </c>
      <c r="D86" s="28" t="s">
        <v>86</v>
      </c>
    </row>
    <row r="89" spans="1:4" x14ac:dyDescent="0.25">
      <c r="A89" s="13" t="s">
        <v>89</v>
      </c>
    </row>
    <row r="90" spans="1:4" x14ac:dyDescent="0.25">
      <c r="A90" s="13" t="s">
        <v>82</v>
      </c>
    </row>
  </sheetData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ANiskiewicz</dc:creator>
  <dc:description/>
  <cp:lastModifiedBy>Anna Kołek</cp:lastModifiedBy>
  <cp:revision>44</cp:revision>
  <cp:lastPrinted>2022-02-25T08:15:59Z</cp:lastPrinted>
  <dcterms:created xsi:type="dcterms:W3CDTF">2019-01-21T12:48:12Z</dcterms:created>
  <dcterms:modified xsi:type="dcterms:W3CDTF">2022-02-25T08:16:29Z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